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kolines Traffic\IPO\Policy\Annual Report\"/>
    </mc:Choice>
  </mc:AlternateContent>
  <bookViews>
    <workbookView xWindow="0" yWindow="0" windowWidth="20490" windowHeight="7755" activeTab="1"/>
  </bookViews>
  <sheets>
    <sheet name="Balancesheet" sheetId="1" r:id="rId1"/>
    <sheet name="P &amp; L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C51" i="1" l="1"/>
  <c r="B51" i="1"/>
  <c r="C50" i="1"/>
  <c r="B50" i="1"/>
  <c r="C49" i="1"/>
  <c r="B49" i="1"/>
  <c r="C48" i="1"/>
  <c r="C52" i="1" s="1"/>
  <c r="B48" i="1"/>
  <c r="C47" i="1"/>
  <c r="B47" i="1"/>
  <c r="C41" i="1"/>
  <c r="B41" i="1"/>
  <c r="C40" i="1"/>
  <c r="B40" i="1"/>
  <c r="C39" i="1"/>
  <c r="B39" i="1"/>
  <c r="C36" i="1"/>
  <c r="C35" i="1"/>
  <c r="C27" i="1"/>
  <c r="B27" i="1"/>
  <c r="C26" i="1"/>
  <c r="B26" i="1"/>
  <c r="C25" i="1"/>
  <c r="B25" i="1"/>
  <c r="C24" i="1"/>
  <c r="B24" i="1"/>
  <c r="C17" i="1"/>
  <c r="C21" i="1" s="1"/>
  <c r="B17" i="1"/>
  <c r="B21" i="1" s="1"/>
  <c r="C10" i="1"/>
  <c r="B10" i="1"/>
  <c r="C9" i="1"/>
  <c r="B9" i="1"/>
  <c r="B12" i="1" s="1"/>
  <c r="C8" i="2"/>
  <c r="D8" i="2"/>
  <c r="C9" i="2"/>
  <c r="C10" i="2" s="1"/>
  <c r="D9" i="2"/>
  <c r="C12" i="2"/>
  <c r="D12" i="2"/>
  <c r="C13" i="2"/>
  <c r="D13" i="2"/>
  <c r="C14" i="2"/>
  <c r="D14" i="2"/>
  <c r="C15" i="2"/>
  <c r="D15" i="2"/>
  <c r="C16" i="2"/>
  <c r="D16" i="2"/>
  <c r="C17" i="2"/>
  <c r="D17" i="2"/>
  <c r="C20" i="2"/>
  <c r="C26" i="2"/>
  <c r="C28" i="2"/>
  <c r="C32" i="2"/>
  <c r="D32" i="2"/>
  <c r="C35" i="2"/>
  <c r="D35" i="2"/>
  <c r="C18" i="2" l="1"/>
  <c r="C19" i="2" s="1"/>
  <c r="C21" i="2" s="1"/>
  <c r="C23" i="2" s="1"/>
  <c r="C29" i="2" s="1"/>
  <c r="C33" i="2" s="1"/>
  <c r="D10" i="2"/>
  <c r="D18" i="2"/>
  <c r="C28" i="1"/>
  <c r="B43" i="1"/>
  <c r="C12" i="1"/>
  <c r="B28" i="1"/>
  <c r="B52" i="1"/>
  <c r="C43" i="1"/>
  <c r="C54" i="1" s="1"/>
  <c r="B30" i="1"/>
  <c r="D19" i="2" l="1"/>
  <c r="D21" i="2" s="1"/>
  <c r="D23" i="2" s="1"/>
  <c r="D29" i="2" s="1"/>
  <c r="D33" i="2" s="1"/>
  <c r="C30" i="1"/>
  <c r="B54" i="1"/>
</calcChain>
</file>

<file path=xl/sharedStrings.xml><?xml version="1.0" encoding="utf-8"?>
<sst xmlns="http://schemas.openxmlformats.org/spreadsheetml/2006/main" count="78" uniqueCount="76">
  <si>
    <t>MARKOLINES TRAFFIC CONTROLS PVT LTD</t>
  </si>
  <si>
    <t>STATEMENT OF PROFIT &amp; LOSS ACCOUNT FOR THE YEAR ENDED 31ST MARCH, 2020</t>
  </si>
  <si>
    <t>(Amount in Rs.)</t>
  </si>
  <si>
    <t xml:space="preserve">     Particulars</t>
  </si>
  <si>
    <t>For the year ended 31st March 2020</t>
  </si>
  <si>
    <t>For the year ended 31st March 2019</t>
  </si>
  <si>
    <t>Income :</t>
  </si>
  <si>
    <t>Revenue From Operations</t>
  </si>
  <si>
    <t>Other Income</t>
  </si>
  <si>
    <t>Total Revenue</t>
  </si>
  <si>
    <t>Expenses :</t>
  </si>
  <si>
    <t>Cost Material Consumed</t>
  </si>
  <si>
    <t>Change in Inventory</t>
  </si>
  <si>
    <t>Employee Benefits Expenses</t>
  </si>
  <si>
    <t>Finance Costs</t>
  </si>
  <si>
    <t>Depreciation and Amortization Expense</t>
  </si>
  <si>
    <t>Other Expenses</t>
  </si>
  <si>
    <t>Total Expenses</t>
  </si>
  <si>
    <t>Profit before exceptional and extraordinary items and tax</t>
  </si>
  <si>
    <t>Exceptional items - Provision for CSR Expenses</t>
  </si>
  <si>
    <t xml:space="preserve">Profit before extraordinary items and tax </t>
  </si>
  <si>
    <t>Extraordinary Items</t>
  </si>
  <si>
    <t xml:space="preserve">Profit Before Tax </t>
  </si>
  <si>
    <t>Tax Expense :</t>
  </si>
  <si>
    <t xml:space="preserve">(1) Prior Year taxes </t>
  </si>
  <si>
    <t xml:space="preserve">(2) i) Current Tax </t>
  </si>
  <si>
    <t xml:space="preserve">     ii) Current Tax (MAT)</t>
  </si>
  <si>
    <t>(3) Deferred Tax</t>
  </si>
  <si>
    <t>Profit / (Loss) for the period from continuing operations</t>
  </si>
  <si>
    <t>Profit / (loss) from discontinuing operations</t>
  </si>
  <si>
    <t>Tax expense of discontinuing operations</t>
  </si>
  <si>
    <t>Profit / (Loss) from Discontinuing operations after tax</t>
  </si>
  <si>
    <t xml:space="preserve">Profit / (Loss) for the period </t>
  </si>
  <si>
    <t>Earnings Per Share (EPS)</t>
  </si>
  <si>
    <t>Basic and Diluted  (Rs)</t>
  </si>
  <si>
    <t>MARKOLINES TRAFFIC CONTROLS PRIVATE LIMITED</t>
  </si>
  <si>
    <t>CIN: U99999MH2002PTC156371</t>
  </si>
  <si>
    <t>BALANCE SHEET AS ON 31ST MARCH 2020</t>
  </si>
  <si>
    <t xml:space="preserve">Particulars </t>
  </si>
  <si>
    <r>
      <t>As on 31</t>
    </r>
    <r>
      <rPr>
        <b/>
        <vertAlign val="superscript"/>
        <sz val="10"/>
        <rFont val="Book Antiqua"/>
        <family val="1"/>
      </rPr>
      <t>st</t>
    </r>
    <r>
      <rPr>
        <b/>
        <sz val="10"/>
        <rFont val="Book Antiqua"/>
        <family val="1"/>
      </rPr>
      <t xml:space="preserve"> March, 2020</t>
    </r>
  </si>
  <si>
    <r>
      <t>As on 31</t>
    </r>
    <r>
      <rPr>
        <b/>
        <vertAlign val="superscript"/>
        <sz val="10"/>
        <rFont val="Book Antiqua"/>
        <family val="1"/>
      </rPr>
      <t>st</t>
    </r>
    <r>
      <rPr>
        <b/>
        <sz val="10"/>
        <rFont val="Book Antiqua"/>
        <family val="1"/>
      </rPr>
      <t xml:space="preserve"> March, 2019</t>
    </r>
  </si>
  <si>
    <t>EQUITY AND LIABILITIES</t>
  </si>
  <si>
    <t>Shareholders Funds:</t>
  </si>
  <si>
    <t>Share Capital</t>
  </si>
  <si>
    <t>Reserves &amp; Surplus</t>
  </si>
  <si>
    <t>Money Received Against Share Warrants</t>
  </si>
  <si>
    <t>Share Application Money Pending Allotment</t>
  </si>
  <si>
    <t>Non-Current Liabilities</t>
  </si>
  <si>
    <t>Long-Term Borrowings</t>
  </si>
  <si>
    <t>Deferred Tax Liabilities (Net)</t>
  </si>
  <si>
    <t>Other Long Term Liabilities</t>
  </si>
  <si>
    <t>Long-Term Provisions</t>
  </si>
  <si>
    <t>Current Liabilities</t>
  </si>
  <si>
    <t>Short-Term Borrowings</t>
  </si>
  <si>
    <t>Trade Payables</t>
  </si>
  <si>
    <t>Other Current Liabilities</t>
  </si>
  <si>
    <t>Short-Term Provisions</t>
  </si>
  <si>
    <t>TOTAL</t>
  </si>
  <si>
    <t>ASSETS</t>
  </si>
  <si>
    <t>Non-Current Assets</t>
  </si>
  <si>
    <t>Property, Plant &amp; Equipment</t>
  </si>
  <si>
    <t xml:space="preserve"> Tangible Assets</t>
  </si>
  <si>
    <t xml:space="preserve"> Intangible Assets</t>
  </si>
  <si>
    <t xml:space="preserve"> Capital Work-In-Progress</t>
  </si>
  <si>
    <t xml:space="preserve"> Intangible Assets Under Development</t>
  </si>
  <si>
    <t>Non-Current Investment</t>
  </si>
  <si>
    <t>Deferred Tax Assets (Net)</t>
  </si>
  <si>
    <t>Long Term Loans and Advances</t>
  </si>
  <si>
    <t>Other Non-Current Assets</t>
  </si>
  <si>
    <t>Current Assets</t>
  </si>
  <si>
    <t>Current Investment</t>
  </si>
  <si>
    <t>Inventories</t>
  </si>
  <si>
    <t>Trade Receivables</t>
  </si>
  <si>
    <t>Cash and Cash Equivalents</t>
  </si>
  <si>
    <t>Short-Term Loans and Advances</t>
  </si>
  <si>
    <t>Other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</si>
</sst>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b/>
      <u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4" fillId="0" borderId="2" xfId="0" applyFont="1" applyFill="1" applyBorder="1" applyAlignment="1">
      <alignment horizontal="left" vertical="top"/>
    </xf>
    <xf numFmtId="43" fontId="4" fillId="0" borderId="2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indent="2"/>
    </xf>
    <xf numFmtId="0" fontId="5" fillId="0" borderId="3" xfId="0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indent="2"/>
    </xf>
    <xf numFmtId="0" fontId="5" fillId="0" borderId="4" xfId="0" applyFont="1" applyFill="1" applyBorder="1" applyAlignment="1">
      <alignment horizontal="center"/>
    </xf>
    <xf numFmtId="165" fontId="5" fillId="0" borderId="4" xfId="1" applyNumberFormat="1" applyFont="1" applyFill="1" applyBorder="1"/>
    <xf numFmtId="0" fontId="4" fillId="0" borderId="4" xfId="0" applyFont="1" applyFill="1" applyBorder="1" applyAlignment="1">
      <alignment horizontal="left" indent="2"/>
    </xf>
    <xf numFmtId="165" fontId="4" fillId="0" borderId="2" xfId="1" applyNumberFormat="1" applyFont="1" applyFill="1" applyBorder="1"/>
    <xf numFmtId="0" fontId="4" fillId="0" borderId="5" xfId="0" applyFont="1" applyFill="1" applyBorder="1" applyAlignment="1">
      <alignment horizontal="left" indent="2"/>
    </xf>
    <xf numFmtId="0" fontId="5" fillId="0" borderId="2" xfId="0" applyFont="1" applyFill="1" applyBorder="1" applyAlignment="1">
      <alignment horizontal="left" wrapText="1" indent="2"/>
    </xf>
    <xf numFmtId="165" fontId="4" fillId="0" borderId="2" xfId="1" applyNumberFormat="1" applyFont="1" applyFill="1" applyBorder="1" applyAlignment="1"/>
    <xf numFmtId="0" fontId="5" fillId="0" borderId="2" xfId="0" applyFont="1" applyFill="1" applyBorder="1" applyAlignment="1">
      <alignment horizontal="left" indent="2"/>
    </xf>
    <xf numFmtId="165" fontId="5" fillId="0" borderId="2" xfId="1" applyNumberFormat="1" applyFont="1" applyFill="1" applyBorder="1"/>
    <xf numFmtId="0" fontId="5" fillId="0" borderId="3" xfId="0" applyFont="1" applyFill="1" applyBorder="1" applyAlignment="1">
      <alignment horizontal="left" indent="2"/>
    </xf>
    <xf numFmtId="0" fontId="5" fillId="0" borderId="3" xfId="0" applyFont="1" applyFill="1" applyBorder="1" applyAlignment="1">
      <alignment horizontal="center"/>
    </xf>
    <xf numFmtId="165" fontId="5" fillId="0" borderId="3" xfId="1" applyNumberFormat="1" applyFont="1" applyFill="1" applyBorder="1"/>
    <xf numFmtId="43" fontId="6" fillId="0" borderId="0" xfId="1" applyFont="1" applyFill="1"/>
    <xf numFmtId="43" fontId="5" fillId="0" borderId="4" xfId="1" applyFont="1" applyFill="1" applyBorder="1"/>
    <xf numFmtId="165" fontId="6" fillId="0" borderId="4" xfId="1" applyNumberFormat="1" applyFont="1" applyFill="1" applyBorder="1"/>
    <xf numFmtId="0" fontId="5" fillId="0" borderId="5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center"/>
    </xf>
    <xf numFmtId="43" fontId="6" fillId="0" borderId="5" xfId="1" applyFont="1" applyFill="1" applyBorder="1"/>
    <xf numFmtId="43" fontId="5" fillId="0" borderId="5" xfId="1" applyFont="1" applyFill="1" applyBorder="1"/>
    <xf numFmtId="43" fontId="5" fillId="0" borderId="3" xfId="1" applyFont="1" applyFill="1" applyBorder="1"/>
    <xf numFmtId="43" fontId="4" fillId="0" borderId="4" xfId="1" applyFont="1" applyFill="1" applyBorder="1"/>
    <xf numFmtId="0" fontId="4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>
      <alignment horizontal="right" vertical="center" wrapText="1"/>
    </xf>
    <xf numFmtId="0" fontId="5" fillId="0" borderId="4" xfId="0" applyFont="1" applyFill="1" applyBorder="1"/>
    <xf numFmtId="165" fontId="5" fillId="0" borderId="7" xfId="1" applyNumberFormat="1" applyFont="1" applyFill="1" applyBorder="1" applyAlignment="1"/>
    <xf numFmtId="0" fontId="8" fillId="0" borderId="4" xfId="0" applyFont="1" applyFill="1" applyBorder="1"/>
    <xf numFmtId="0" fontId="6" fillId="0" borderId="7" xfId="0" applyFont="1" applyFill="1" applyBorder="1" applyAlignment="1">
      <alignment horizontal="center"/>
    </xf>
    <xf numFmtId="0" fontId="3" fillId="0" borderId="4" xfId="0" applyFont="1" applyFill="1" applyBorder="1"/>
    <xf numFmtId="165" fontId="6" fillId="0" borderId="7" xfId="1" applyNumberFormat="1" applyFont="1" applyFill="1" applyBorder="1" applyAlignment="1"/>
    <xf numFmtId="165" fontId="6" fillId="0" borderId="7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indent="2"/>
    </xf>
    <xf numFmtId="165" fontId="3" fillId="0" borderId="2" xfId="1" applyNumberFormat="1" applyFont="1" applyFill="1" applyBorder="1" applyAlignment="1">
      <alignment horizontal="center"/>
    </xf>
    <xf numFmtId="164" fontId="6" fillId="0" borderId="4" xfId="0" applyNumberFormat="1" applyFont="1" applyFill="1" applyBorder="1"/>
    <xf numFmtId="0" fontId="6" fillId="0" borderId="4" xfId="0" applyFont="1" applyFill="1" applyBorder="1"/>
    <xf numFmtId="165" fontId="3" fillId="0" borderId="8" xfId="1" applyNumberFormat="1" applyFont="1" applyFill="1" applyBorder="1" applyAlignment="1"/>
    <xf numFmtId="165" fontId="6" fillId="0" borderId="9" xfId="1" applyNumberFormat="1" applyFont="1" applyFill="1" applyBorder="1" applyAlignment="1"/>
    <xf numFmtId="165" fontId="6" fillId="0" borderId="4" xfId="1" applyNumberFormat="1" applyFont="1" applyFill="1" applyBorder="1" applyAlignment="1">
      <alignment horizontal="left" indent="1"/>
    </xf>
    <xf numFmtId="0" fontId="5" fillId="0" borderId="3" xfId="0" applyFont="1" applyFill="1" applyBorder="1"/>
    <xf numFmtId="0" fontId="5" fillId="0" borderId="10" xfId="0" applyFont="1" applyFill="1" applyBorder="1" applyAlignment="1">
      <alignment horizontal="center"/>
    </xf>
    <xf numFmtId="165" fontId="5" fillId="0" borderId="10" xfId="1" applyNumberFormat="1" applyFont="1" applyFill="1" applyBorder="1" applyAlignment="1"/>
    <xf numFmtId="0" fontId="3" fillId="0" borderId="5" xfId="0" applyFont="1" applyFill="1" applyBorder="1"/>
    <xf numFmtId="165" fontId="3" fillId="0" borderId="2" xfId="1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3" fillId="0" borderId="0" xfId="2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oline%20controls_19-20_Final%20-%202701202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SG%20Files/RESTATED%2010.03.2019/MARKOLINES/Markoline%20Traffic/ACCOUNTS/Re-Stated/Markoline%20controls%20%20F.Y.201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Statement"/>
      <sheetName val="Sheet3"/>
      <sheetName val="Deferred Tax"/>
      <sheetName val="Ann IV"/>
      <sheetName val="Statement"/>
      <sheetName val="bs"/>
      <sheetName val="sch BS"/>
      <sheetName val="p &amp; L"/>
      <sheetName val="sch p &amp; L"/>
      <sheetName val="Related"/>
      <sheetName val="Ratios"/>
      <sheetName val="Loans"/>
      <sheetName val="Site Exps"/>
      <sheetName val="Site exp 17-18"/>
      <sheetName val="Site exp 18-19 (2)"/>
      <sheetName val="Site exp 18-19"/>
      <sheetName val="cash flow"/>
      <sheetName val="Schedules"/>
      <sheetName val="S Drs"/>
      <sheetName val="Annexures"/>
      <sheetName val="Sheet1"/>
      <sheetName val="Dep Chart"/>
      <sheetName val="FA (Comp Act)"/>
      <sheetName val="Annex I"/>
      <sheetName val="Add to FA"/>
      <sheetName val="Anne II"/>
      <sheetName val="Anne-II Working"/>
      <sheetName val="Annx-III"/>
      <sheetName val="Clause 27(a)"/>
      <sheetName val="Ann-V"/>
      <sheetName val="Working to Annex VII"/>
      <sheetName val="TDS annx working"/>
      <sheetName val="working"/>
      <sheetName val="TDS interest"/>
      <sheetName val="TDS Return Filing"/>
      <sheetName val="Ann"/>
      <sheetName val="Sales Details"/>
      <sheetName val="GST rec.pay"/>
      <sheetName val="bs (2)"/>
      <sheetName val="sch BS (2)"/>
      <sheetName val="p &amp; L (2)"/>
      <sheetName val="sch p &amp; L (2)"/>
      <sheetName val="cash flow (2)"/>
      <sheetName val="Add to FA19-20"/>
      <sheetName val="DepIT"/>
      <sheetName val="Def Tax.19-20"/>
      <sheetName val="Comp19-20"/>
      <sheetName val="Comp19-20 Revised"/>
      <sheetName val="CSR"/>
      <sheetName val="P&amp;L_old"/>
      <sheetName val="P&amp;L 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A2" t="str">
            <v>CIN: U99999MH2002PTC156371</v>
          </cell>
        </row>
      </sheetData>
      <sheetData sheetId="39">
        <row r="30">
          <cell r="F30">
            <v>8737200</v>
          </cell>
          <cell r="G30">
            <v>8737200</v>
          </cell>
        </row>
        <row r="93">
          <cell r="F93">
            <v>199311574.14500034</v>
          </cell>
          <cell r="G93">
            <v>129387537.66000021</v>
          </cell>
        </row>
        <row r="161">
          <cell r="F161">
            <v>194548415.77000004</v>
          </cell>
          <cell r="G161">
            <v>195836752.36000001</v>
          </cell>
        </row>
        <row r="219">
          <cell r="F219">
            <v>115781431.33000001</v>
          </cell>
          <cell r="G219">
            <v>131001320.23</v>
          </cell>
        </row>
        <row r="232">
          <cell r="F232">
            <v>163343195.89000002</v>
          </cell>
          <cell r="G232">
            <v>139503374</v>
          </cell>
        </row>
        <row r="293">
          <cell r="F293">
            <v>90656628.189999998</v>
          </cell>
          <cell r="G293">
            <v>92165489</v>
          </cell>
        </row>
        <row r="307">
          <cell r="F307">
            <v>136601250.29500002</v>
          </cell>
          <cell r="G307">
            <v>44108597.649999999</v>
          </cell>
        </row>
        <row r="315">
          <cell r="F315">
            <v>76310</v>
          </cell>
          <cell r="G315">
            <v>75210</v>
          </cell>
        </row>
        <row r="320">
          <cell r="F320">
            <v>1396973</v>
          </cell>
          <cell r="G320">
            <v>-2621351</v>
          </cell>
        </row>
        <row r="327">
          <cell r="F327">
            <v>1800000</v>
          </cell>
          <cell r="G327">
            <v>1800000</v>
          </cell>
        </row>
        <row r="333">
          <cell r="F333">
            <v>169611232</v>
          </cell>
          <cell r="G333">
            <v>74181896</v>
          </cell>
        </row>
        <row r="342">
          <cell r="F342">
            <v>380685941</v>
          </cell>
          <cell r="G342">
            <v>381714092.75</v>
          </cell>
        </row>
        <row r="355">
          <cell r="F355">
            <v>3195855.95</v>
          </cell>
          <cell r="G355">
            <v>4426072.3900000006</v>
          </cell>
        </row>
        <row r="364">
          <cell r="F364">
            <v>22383849.809999999</v>
          </cell>
          <cell r="G364">
            <v>1527008.4</v>
          </cell>
        </row>
        <row r="389">
          <cell r="F389">
            <v>221637340.72</v>
          </cell>
          <cell r="G389">
            <v>146478914.50999999</v>
          </cell>
        </row>
      </sheetData>
      <sheetData sheetId="40"/>
      <sheetData sheetId="41">
        <row r="25">
          <cell r="C25">
            <v>1711051247.47</v>
          </cell>
          <cell r="D25">
            <v>732017239.98000002</v>
          </cell>
        </row>
        <row r="38">
          <cell r="C38">
            <v>4397667.33</v>
          </cell>
          <cell r="D38">
            <v>2836702.35</v>
          </cell>
        </row>
        <row r="48">
          <cell r="C48">
            <v>724034218.18999994</v>
          </cell>
          <cell r="D48">
            <v>299299387.20999998</v>
          </cell>
        </row>
        <row r="58">
          <cell r="C58">
            <v>-64217336</v>
          </cell>
          <cell r="D58">
            <v>-31797460</v>
          </cell>
        </row>
        <row r="71">
          <cell r="C71">
            <v>240427886.03</v>
          </cell>
          <cell r="D71">
            <v>79364696.040000007</v>
          </cell>
        </row>
        <row r="82">
          <cell r="C82">
            <v>50237328.049999997</v>
          </cell>
          <cell r="D82">
            <v>31845260.52</v>
          </cell>
        </row>
        <row r="88">
          <cell r="C88">
            <v>31054930</v>
          </cell>
          <cell r="D88">
            <v>11480753</v>
          </cell>
        </row>
        <row r="138">
          <cell r="C138">
            <v>632705179.90999997</v>
          </cell>
          <cell r="D138">
            <v>295647613.89999992</v>
          </cell>
        </row>
        <row r="151">
          <cell r="C151">
            <v>800.30257387950508</v>
          </cell>
          <cell r="D151">
            <v>393.41380144669006</v>
          </cell>
        </row>
      </sheetData>
      <sheetData sheetId="42"/>
      <sheetData sheetId="43"/>
      <sheetData sheetId="44"/>
      <sheetData sheetId="45">
        <row r="15">
          <cell r="C15">
            <v>-4018324</v>
          </cell>
        </row>
      </sheetData>
      <sheetData sheetId="46"/>
      <sheetData sheetId="47">
        <row r="24">
          <cell r="B24">
            <v>34015470</v>
          </cell>
        </row>
      </sheetData>
      <sheetData sheetId="48">
        <row r="7">
          <cell r="G7">
            <v>1285526.1350000002</v>
          </cell>
        </row>
      </sheetData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Statement"/>
      <sheetName val="Sheet3"/>
      <sheetName val="Deferred Tax"/>
      <sheetName val="Ann IV"/>
      <sheetName val="Statement"/>
      <sheetName val="bs"/>
      <sheetName val="sch BS"/>
      <sheetName val="p &amp; L"/>
      <sheetName val="sch p &amp; L"/>
      <sheetName val="Related"/>
      <sheetName val="Ratios"/>
      <sheetName val="Loans"/>
      <sheetName val="Site Exps"/>
      <sheetName val="Site exp 17-18"/>
      <sheetName val="Site exp 18-19 (2)"/>
      <sheetName val="Site exp 18-19"/>
      <sheetName val="cash flow"/>
      <sheetName val="Schedules"/>
      <sheetName val="S Drs"/>
      <sheetName val="Annexures"/>
      <sheetName val="Sheet1"/>
      <sheetName val="Dep Chart"/>
      <sheetName val="FA (Comp Act)"/>
      <sheetName val="Annex I"/>
      <sheetName val="Add to FA"/>
      <sheetName val="Anne II"/>
      <sheetName val="Anne-II Working"/>
      <sheetName val="Annx-III"/>
      <sheetName val="Clause 27(a)"/>
      <sheetName val="Ann-V"/>
      <sheetName val="Working to Annex VII"/>
      <sheetName val="TDS annx working"/>
      <sheetName val="working"/>
      <sheetName val="TDS interest"/>
      <sheetName val="TDS Return Filing"/>
      <sheetName val="Ann"/>
      <sheetName val="Sales Details"/>
      <sheetName val="GST rec.pay"/>
      <sheetName val="DepIT"/>
      <sheetName val="Add to FA19-20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6">
          <cell r="P76">
            <v>283344.8</v>
          </cell>
        </row>
        <row r="80">
          <cell r="P80">
            <v>133158420.77999997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52" sqref="E52"/>
    </sheetView>
  </sheetViews>
  <sheetFormatPr defaultRowHeight="15" x14ac:dyDescent="0.25"/>
  <cols>
    <col min="1" max="1" width="40.42578125" bestFit="1" customWidth="1"/>
    <col min="2" max="3" width="13.85546875" bestFit="1" customWidth="1"/>
  </cols>
  <sheetData>
    <row r="1" spans="1:3" ht="15.75" x14ac:dyDescent="0.3">
      <c r="A1" s="55" t="s">
        <v>35</v>
      </c>
      <c r="B1" s="55"/>
      <c r="C1" s="55"/>
    </row>
    <row r="2" spans="1:3" ht="15.75" x14ac:dyDescent="0.3">
      <c r="A2" s="55" t="s">
        <v>36</v>
      </c>
      <c r="B2" s="55"/>
      <c r="C2" s="55"/>
    </row>
    <row r="3" spans="1:3" ht="15.75" x14ac:dyDescent="0.3">
      <c r="A3" s="56" t="s">
        <v>37</v>
      </c>
      <c r="B3" s="56"/>
      <c r="C3" s="56"/>
    </row>
    <row r="4" spans="1:3" ht="15.75" x14ac:dyDescent="0.3">
      <c r="A4" s="31"/>
      <c r="B4" s="57" t="s">
        <v>2</v>
      </c>
      <c r="C4" s="57"/>
    </row>
    <row r="5" spans="1:3" ht="31.5" x14ac:dyDescent="0.25">
      <c r="A5" s="32" t="s">
        <v>38</v>
      </c>
      <c r="B5" s="33" t="s">
        <v>39</v>
      </c>
      <c r="C5" s="33" t="s">
        <v>40</v>
      </c>
    </row>
    <row r="6" spans="1:3" x14ac:dyDescent="0.25">
      <c r="A6" s="50"/>
      <c r="B6" s="51"/>
      <c r="C6" s="52"/>
    </row>
    <row r="7" spans="1:3" ht="15.75" x14ac:dyDescent="0.3">
      <c r="A7" s="36" t="s">
        <v>41</v>
      </c>
      <c r="B7" s="37"/>
      <c r="C7" s="35"/>
    </row>
    <row r="8" spans="1:3" ht="15.75" x14ac:dyDescent="0.3">
      <c r="A8" s="38" t="s">
        <v>42</v>
      </c>
      <c r="B8" s="39"/>
      <c r="C8" s="39"/>
    </row>
    <row r="9" spans="1:3" x14ac:dyDescent="0.25">
      <c r="A9" s="34" t="s">
        <v>43</v>
      </c>
      <c r="B9" s="40">
        <f>+'[1]sch BS (2)'!F30</f>
        <v>8737200</v>
      </c>
      <c r="C9" s="40">
        <f>+'[1]sch BS (2)'!G30</f>
        <v>8737200</v>
      </c>
    </row>
    <row r="10" spans="1:3" x14ac:dyDescent="0.25">
      <c r="A10" s="34" t="s">
        <v>44</v>
      </c>
      <c r="B10" s="41">
        <f>+'[1]sch BS (2)'!F93</f>
        <v>199311574.14500034</v>
      </c>
      <c r="C10" s="41">
        <f>+'[1]sch BS (2)'!G93</f>
        <v>129387537.66000021</v>
      </c>
    </row>
    <row r="11" spans="1:3" x14ac:dyDescent="0.25">
      <c r="A11" s="34" t="s">
        <v>45</v>
      </c>
      <c r="B11" s="42"/>
      <c r="C11" s="42"/>
    </row>
    <row r="12" spans="1:3" ht="15.75" x14ac:dyDescent="0.3">
      <c r="A12" s="43"/>
      <c r="B12" s="44">
        <f>SUM(B9:B11)</f>
        <v>208048774.14500034</v>
      </c>
      <c r="C12" s="44">
        <f>SUM(C9:C11)</f>
        <v>138124737.66000021</v>
      </c>
    </row>
    <row r="13" spans="1:3" x14ac:dyDescent="0.25">
      <c r="A13" s="34"/>
      <c r="B13" s="40"/>
      <c r="C13" s="40"/>
    </row>
    <row r="14" spans="1:3" ht="15.75" x14ac:dyDescent="0.3">
      <c r="A14" s="38" t="s">
        <v>46</v>
      </c>
      <c r="B14" s="44">
        <v>0</v>
      </c>
      <c r="C14" s="44">
        <v>0</v>
      </c>
    </row>
    <row r="15" spans="1:3" x14ac:dyDescent="0.25">
      <c r="A15" s="45"/>
      <c r="B15" s="40"/>
      <c r="C15" s="40"/>
    </row>
    <row r="16" spans="1:3" ht="15.75" x14ac:dyDescent="0.3">
      <c r="A16" s="38" t="s">
        <v>47</v>
      </c>
      <c r="B16" s="40"/>
      <c r="C16" s="40"/>
    </row>
    <row r="17" spans="1:3" x14ac:dyDescent="0.25">
      <c r="A17" s="46" t="s">
        <v>48</v>
      </c>
      <c r="B17" s="40">
        <f>+'[1]sch BS (2)'!F161</f>
        <v>194548415.77000004</v>
      </c>
      <c r="C17" s="40">
        <f>+'[1]sch BS (2)'!G161</f>
        <v>195836752.36000001</v>
      </c>
    </row>
    <row r="18" spans="1:3" x14ac:dyDescent="0.25">
      <c r="A18" s="46" t="s">
        <v>49</v>
      </c>
      <c r="B18" s="40">
        <v>0</v>
      </c>
      <c r="C18" s="40">
        <v>0</v>
      </c>
    </row>
    <row r="19" spans="1:3" x14ac:dyDescent="0.25">
      <c r="A19" s="46" t="s">
        <v>50</v>
      </c>
      <c r="B19" s="40">
        <v>0</v>
      </c>
      <c r="C19" s="40">
        <v>0</v>
      </c>
    </row>
    <row r="20" spans="1:3" x14ac:dyDescent="0.25">
      <c r="A20" s="46" t="s">
        <v>51</v>
      </c>
      <c r="B20" s="42">
        <v>0</v>
      </c>
      <c r="C20" s="42">
        <v>0</v>
      </c>
    </row>
    <row r="21" spans="1:3" ht="15.75" x14ac:dyDescent="0.3">
      <c r="A21" s="43"/>
      <c r="B21" s="44">
        <f>SUM(B17:B20)</f>
        <v>194548415.77000004</v>
      </c>
      <c r="C21" s="44">
        <f>SUM(C17:C20)</f>
        <v>195836752.36000001</v>
      </c>
    </row>
    <row r="22" spans="1:3" x14ac:dyDescent="0.25">
      <c r="A22" s="45"/>
      <c r="B22" s="40"/>
      <c r="C22" s="40"/>
    </row>
    <row r="23" spans="1:3" ht="15.75" x14ac:dyDescent="0.3">
      <c r="A23" s="38" t="s">
        <v>52</v>
      </c>
      <c r="B23" s="40"/>
      <c r="C23" s="40"/>
    </row>
    <row r="24" spans="1:3" x14ac:dyDescent="0.25">
      <c r="A24" s="46" t="s">
        <v>53</v>
      </c>
      <c r="B24" s="40">
        <f>+'[1]sch BS (2)'!F219</f>
        <v>115781431.33000001</v>
      </c>
      <c r="C24" s="40">
        <f>+'[1]sch BS (2)'!G219</f>
        <v>131001320.23</v>
      </c>
    </row>
    <row r="25" spans="1:3" x14ac:dyDescent="0.25">
      <c r="A25" s="46" t="s">
        <v>54</v>
      </c>
      <c r="B25" s="40">
        <f>+'[1]sch BS (2)'!F232</f>
        <v>163343195.89000002</v>
      </c>
      <c r="C25" s="40">
        <f>+'[1]sch BS (2)'!G232</f>
        <v>139503374</v>
      </c>
    </row>
    <row r="26" spans="1:3" x14ac:dyDescent="0.25">
      <c r="A26" s="46" t="s">
        <v>55</v>
      </c>
      <c r="B26" s="40">
        <f>+'[1]sch BS (2)'!F293</f>
        <v>90656628.189999998</v>
      </c>
      <c r="C26" s="40">
        <f>+'[1]sch BS (2)'!G293</f>
        <v>92165489</v>
      </c>
    </row>
    <row r="27" spans="1:3" x14ac:dyDescent="0.25">
      <c r="A27" s="46" t="s">
        <v>56</v>
      </c>
      <c r="B27" s="40">
        <f>+'[1]sch BS (2)'!F307</f>
        <v>136601250.29500002</v>
      </c>
      <c r="C27" s="40">
        <f>+'[1]sch BS (2)'!G307</f>
        <v>44108597.649999999</v>
      </c>
    </row>
    <row r="28" spans="1:3" ht="15.75" x14ac:dyDescent="0.3">
      <c r="A28" s="43"/>
      <c r="B28" s="44">
        <f>SUM(B24:B27)</f>
        <v>506382505.70500004</v>
      </c>
      <c r="C28" s="44">
        <f>SUM(C24:C27)</f>
        <v>406778780.88</v>
      </c>
    </row>
    <row r="29" spans="1:3" x14ac:dyDescent="0.25">
      <c r="A29" s="34"/>
      <c r="B29" s="40"/>
      <c r="C29" s="40"/>
    </row>
    <row r="30" spans="1:3" ht="16.5" thickBot="1" x14ac:dyDescent="0.35">
      <c r="A30" s="38" t="s">
        <v>57</v>
      </c>
      <c r="B30" s="47">
        <f>+B28+B21+B14+B12-1</f>
        <v>908979694.62000048</v>
      </c>
      <c r="C30" s="47">
        <f>+C28+C21+C14+C12-1</f>
        <v>740740269.90000021</v>
      </c>
    </row>
    <row r="31" spans="1:3" ht="15.75" thickTop="1" x14ac:dyDescent="0.25">
      <c r="A31" s="34"/>
      <c r="B31" s="40"/>
      <c r="C31" s="40"/>
    </row>
    <row r="32" spans="1:3" ht="15.75" x14ac:dyDescent="0.3">
      <c r="A32" s="36" t="s">
        <v>58</v>
      </c>
      <c r="B32" s="40"/>
      <c r="C32" s="40"/>
    </row>
    <row r="33" spans="1:3" ht="15.75" x14ac:dyDescent="0.3">
      <c r="A33" s="38" t="s">
        <v>59</v>
      </c>
      <c r="B33" s="40"/>
      <c r="C33" s="40"/>
    </row>
    <row r="34" spans="1:3" ht="15.75" x14ac:dyDescent="0.3">
      <c r="A34" s="38" t="s">
        <v>60</v>
      </c>
      <c r="B34" s="40"/>
      <c r="C34" s="40"/>
    </row>
    <row r="35" spans="1:3" x14ac:dyDescent="0.25">
      <c r="A35" s="46" t="s">
        <v>61</v>
      </c>
      <c r="B35" s="41">
        <v>107962080.41</v>
      </c>
      <c r="C35" s="41">
        <f>+'[2]FA (Comp Act)'!P80-'[2]FA (Comp Act)'!P76</f>
        <v>132875075.97999997</v>
      </c>
    </row>
    <row r="36" spans="1:3" x14ac:dyDescent="0.25">
      <c r="A36" s="46" t="s">
        <v>62</v>
      </c>
      <c r="B36" s="40">
        <v>230104.7</v>
      </c>
      <c r="C36" s="40">
        <f>+'[2]FA (Comp Act)'!P76</f>
        <v>283344.8</v>
      </c>
    </row>
    <row r="37" spans="1:3" x14ac:dyDescent="0.25">
      <c r="A37" s="46" t="s">
        <v>63</v>
      </c>
      <c r="B37" s="40">
        <v>0</v>
      </c>
      <c r="C37" s="40">
        <v>0</v>
      </c>
    </row>
    <row r="38" spans="1:3" x14ac:dyDescent="0.25">
      <c r="A38" s="46" t="s">
        <v>64</v>
      </c>
      <c r="B38" s="40">
        <v>0</v>
      </c>
      <c r="C38" s="40">
        <v>0</v>
      </c>
    </row>
    <row r="39" spans="1:3" x14ac:dyDescent="0.25">
      <c r="A39" s="46" t="s">
        <v>65</v>
      </c>
      <c r="B39" s="40">
        <f>+'[1]sch BS (2)'!F315</f>
        <v>76310</v>
      </c>
      <c r="C39" s="40">
        <f>+'[1]sch BS (2)'!G315</f>
        <v>75210</v>
      </c>
    </row>
    <row r="40" spans="1:3" x14ac:dyDescent="0.25">
      <c r="A40" s="46" t="s">
        <v>66</v>
      </c>
      <c r="B40" s="40">
        <f>+'[1]sch BS (2)'!F320</f>
        <v>1396973</v>
      </c>
      <c r="C40" s="40">
        <f>+'[1]sch BS (2)'!G320</f>
        <v>-2621351</v>
      </c>
    </row>
    <row r="41" spans="1:3" x14ac:dyDescent="0.25">
      <c r="A41" s="46" t="s">
        <v>67</v>
      </c>
      <c r="B41" s="40">
        <f>+'[1]sch BS (2)'!F327</f>
        <v>1800000</v>
      </c>
      <c r="C41" s="40">
        <f>+'[1]sch BS (2)'!G327</f>
        <v>1800000</v>
      </c>
    </row>
    <row r="42" spans="1:3" x14ac:dyDescent="0.25">
      <c r="A42" s="46" t="s">
        <v>68</v>
      </c>
      <c r="B42" s="48">
        <v>0</v>
      </c>
      <c r="C42" s="48">
        <v>0</v>
      </c>
    </row>
    <row r="43" spans="1:3" ht="15.75" x14ac:dyDescent="0.3">
      <c r="A43" s="43"/>
      <c r="B43" s="44">
        <f>SUM(B34:B42)</f>
        <v>111465468.11</v>
      </c>
      <c r="C43" s="44">
        <f>SUM(C34:C42)</f>
        <v>132412279.77999997</v>
      </c>
    </row>
    <row r="44" spans="1:3" ht="15.75" x14ac:dyDescent="0.3">
      <c r="A44" s="43"/>
      <c r="B44" s="39"/>
      <c r="C44" s="39"/>
    </row>
    <row r="45" spans="1:3" ht="15.75" x14ac:dyDescent="0.3">
      <c r="A45" s="38" t="s">
        <v>69</v>
      </c>
      <c r="B45" s="39"/>
      <c r="C45" s="39"/>
    </row>
    <row r="46" spans="1:3" x14ac:dyDescent="0.25">
      <c r="A46" s="46" t="s">
        <v>70</v>
      </c>
      <c r="B46" s="39">
        <v>0</v>
      </c>
      <c r="C46" s="39">
        <v>0</v>
      </c>
    </row>
    <row r="47" spans="1:3" x14ac:dyDescent="0.25">
      <c r="A47" s="46" t="s">
        <v>71</v>
      </c>
      <c r="B47" s="39">
        <f>+'[1]sch BS (2)'!F333</f>
        <v>169611232</v>
      </c>
      <c r="C47" s="39">
        <f>+'[1]sch BS (2)'!G333</f>
        <v>74181896</v>
      </c>
    </row>
    <row r="48" spans="1:3" x14ac:dyDescent="0.25">
      <c r="A48" s="46" t="s">
        <v>72</v>
      </c>
      <c r="B48" s="49">
        <f>+'[1]sch BS (2)'!F342</f>
        <v>380685941</v>
      </c>
      <c r="C48" s="49">
        <f>+'[1]sch BS (2)'!G342</f>
        <v>381714092.75</v>
      </c>
    </row>
    <row r="49" spans="1:3" x14ac:dyDescent="0.25">
      <c r="A49" s="46" t="s">
        <v>73</v>
      </c>
      <c r="B49" s="40">
        <f>+'[1]sch BS (2)'!F355</f>
        <v>3195855.95</v>
      </c>
      <c r="C49" s="40">
        <f>+'[1]sch BS (2)'!G355-0.4</f>
        <v>4426071.99</v>
      </c>
    </row>
    <row r="50" spans="1:3" x14ac:dyDescent="0.25">
      <c r="A50" s="46" t="s">
        <v>74</v>
      </c>
      <c r="B50" s="40">
        <f>+'[1]sch BS (2)'!F364</f>
        <v>22383849.809999999</v>
      </c>
      <c r="C50" s="40">
        <f>+'[1]sch BS (2)'!G364</f>
        <v>1527008.4</v>
      </c>
    </row>
    <row r="51" spans="1:3" x14ac:dyDescent="0.25">
      <c r="A51" s="46" t="s">
        <v>75</v>
      </c>
      <c r="B51" s="42">
        <f>+'[1]sch BS (2)'!F389+5</f>
        <v>221637345.72</v>
      </c>
      <c r="C51" s="42">
        <f>+'[1]sch BS (2)'!G389+5</f>
        <v>146478919.50999999</v>
      </c>
    </row>
    <row r="52" spans="1:3" ht="15.75" x14ac:dyDescent="0.3">
      <c r="A52" s="43"/>
      <c r="B52" s="44">
        <f>SUM(B45:B51)+1</f>
        <v>797514225.48000002</v>
      </c>
      <c r="C52" s="44">
        <f>SUM(C45:C51)+1</f>
        <v>608327989.64999998</v>
      </c>
    </row>
    <row r="53" spans="1:3" x14ac:dyDescent="0.25">
      <c r="A53" s="34"/>
      <c r="B53" s="40"/>
      <c r="C53" s="40"/>
    </row>
    <row r="54" spans="1:3" ht="15.75" x14ac:dyDescent="0.3">
      <c r="A54" s="53" t="s">
        <v>57</v>
      </c>
      <c r="B54" s="54">
        <f>+B43+B52+1</f>
        <v>908979694.59000003</v>
      </c>
      <c r="C54" s="54">
        <f>+C43+C52+1</f>
        <v>740740270.42999995</v>
      </c>
    </row>
  </sheetData>
  <mergeCells count="4">
    <mergeCell ref="A1:C1"/>
    <mergeCell ref="A2:C2"/>
    <mergeCell ref="A3:C3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F5" sqref="F5"/>
    </sheetView>
  </sheetViews>
  <sheetFormatPr defaultRowHeight="15" x14ac:dyDescent="0.25"/>
  <cols>
    <col min="2" max="2" width="43.85546875" bestFit="1" customWidth="1"/>
    <col min="3" max="3" width="14" bestFit="1" customWidth="1"/>
    <col min="4" max="4" width="13.7109375" bestFit="1" customWidth="1"/>
  </cols>
  <sheetData>
    <row r="1" spans="1:4" ht="15.75" x14ac:dyDescent="0.3">
      <c r="A1" s="58" t="s">
        <v>0</v>
      </c>
      <c r="B1" s="58"/>
      <c r="C1" s="58"/>
      <c r="D1" s="58"/>
    </row>
    <row r="2" spans="1:4" ht="15.75" x14ac:dyDescent="0.3">
      <c r="A2" s="58" t="str">
        <f>+'[1]bs (2)'!A2:D2</f>
        <v>CIN: U99999MH2002PTC156371</v>
      </c>
      <c r="B2" s="58"/>
      <c r="C2" s="58"/>
      <c r="D2" s="58"/>
    </row>
    <row r="3" spans="1:4" ht="15.75" x14ac:dyDescent="0.3">
      <c r="A3" s="55" t="s">
        <v>1</v>
      </c>
      <c r="B3" s="55"/>
      <c r="C3" s="55"/>
      <c r="D3" s="55"/>
    </row>
    <row r="4" spans="1:4" ht="15.75" x14ac:dyDescent="0.3">
      <c r="A4" s="1"/>
      <c r="B4" s="2"/>
      <c r="C4" s="2"/>
      <c r="D4" s="2"/>
    </row>
    <row r="5" spans="1:4" x14ac:dyDescent="0.25">
      <c r="A5" s="1"/>
      <c r="B5" s="3"/>
      <c r="C5" s="59" t="s">
        <v>2</v>
      </c>
      <c r="D5" s="59"/>
    </row>
    <row r="6" spans="1:4" ht="45" x14ac:dyDescent="0.25">
      <c r="A6" s="1"/>
      <c r="B6" s="4" t="s">
        <v>3</v>
      </c>
      <c r="C6" s="5" t="s">
        <v>4</v>
      </c>
      <c r="D6" s="5" t="s">
        <v>5</v>
      </c>
    </row>
    <row r="7" spans="1:4" ht="15.75" x14ac:dyDescent="0.3">
      <c r="A7" s="1"/>
      <c r="B7" s="6" t="s">
        <v>6</v>
      </c>
      <c r="C7" s="7"/>
      <c r="D7" s="8"/>
    </row>
    <row r="8" spans="1:4" x14ac:dyDescent="0.25">
      <c r="A8" s="1"/>
      <c r="B8" s="9" t="s">
        <v>7</v>
      </c>
      <c r="C8" s="11">
        <f>+'[1]sch p &amp; L (2)'!C25</f>
        <v>1711051247.47</v>
      </c>
      <c r="D8" s="11">
        <f>+'[1]sch p &amp; L (2)'!D25</f>
        <v>732017239.98000002</v>
      </c>
    </row>
    <row r="9" spans="1:4" x14ac:dyDescent="0.25">
      <c r="A9" s="1"/>
      <c r="B9" s="9" t="s">
        <v>8</v>
      </c>
      <c r="C9" s="11">
        <f>+'[1]sch p &amp; L (2)'!C38</f>
        <v>4397667.33</v>
      </c>
      <c r="D9" s="11">
        <f>+'[1]sch p &amp; L (2)'!D38</f>
        <v>2836702.35</v>
      </c>
    </row>
    <row r="10" spans="1:4" ht="15.75" x14ac:dyDescent="0.3">
      <c r="A10" s="1"/>
      <c r="B10" s="12" t="s">
        <v>9</v>
      </c>
      <c r="C10" s="13">
        <f>SUBTOTAL(9,C8:C9)</f>
        <v>1715448914.8</v>
      </c>
      <c r="D10" s="13">
        <f>SUBTOTAL(9,D8:D9)</f>
        <v>734853942.33000004</v>
      </c>
    </row>
    <row r="11" spans="1:4" ht="15.75" x14ac:dyDescent="0.3">
      <c r="A11" s="1"/>
      <c r="B11" s="12" t="s">
        <v>10</v>
      </c>
      <c r="C11" s="11"/>
      <c r="D11" s="11"/>
    </row>
    <row r="12" spans="1:4" x14ac:dyDescent="0.25">
      <c r="A12" s="1"/>
      <c r="B12" s="9" t="s">
        <v>11</v>
      </c>
      <c r="C12" s="11">
        <f>+'[1]sch p &amp; L (2)'!C48</f>
        <v>724034218.18999994</v>
      </c>
      <c r="D12" s="11">
        <f>+'[1]sch p &amp; L (2)'!D48</f>
        <v>299299387.20999998</v>
      </c>
    </row>
    <row r="13" spans="1:4" x14ac:dyDescent="0.25">
      <c r="A13" s="1"/>
      <c r="B13" s="9" t="s">
        <v>12</v>
      </c>
      <c r="C13" s="11">
        <f>+'[1]sch p &amp; L (2)'!C58</f>
        <v>-64217336</v>
      </c>
      <c r="D13" s="11">
        <f>+'[1]sch p &amp; L (2)'!D58</f>
        <v>-31797460</v>
      </c>
    </row>
    <row r="14" spans="1:4" x14ac:dyDescent="0.25">
      <c r="A14" s="1"/>
      <c r="B14" s="9" t="s">
        <v>13</v>
      </c>
      <c r="C14" s="11">
        <f>+'[1]sch p &amp; L (2)'!C71</f>
        <v>240427886.03</v>
      </c>
      <c r="D14" s="11">
        <f>+'[1]sch p &amp; L (2)'!D71</f>
        <v>79364696.040000007</v>
      </c>
    </row>
    <row r="15" spans="1:4" x14ac:dyDescent="0.25">
      <c r="A15" s="1"/>
      <c r="B15" s="9" t="s">
        <v>14</v>
      </c>
      <c r="C15" s="11">
        <f>+'[1]sch p &amp; L (2)'!C82</f>
        <v>50237328.049999997</v>
      </c>
      <c r="D15" s="11">
        <f>+'[1]sch p &amp; L (2)'!D82</f>
        <v>31845260.52</v>
      </c>
    </row>
    <row r="16" spans="1:4" x14ac:dyDescent="0.25">
      <c r="A16" s="1"/>
      <c r="B16" s="9" t="s">
        <v>15</v>
      </c>
      <c r="C16" s="11">
        <f>+'[1]sch p &amp; L (2)'!C88</f>
        <v>31054930</v>
      </c>
      <c r="D16" s="11">
        <f>+'[1]sch p &amp; L (2)'!D88</f>
        <v>11480753</v>
      </c>
    </row>
    <row r="17" spans="1:4" x14ac:dyDescent="0.25">
      <c r="A17" s="1"/>
      <c r="B17" s="9" t="s">
        <v>16</v>
      </c>
      <c r="C17" s="11">
        <f>+'[1]sch p &amp; L (2)'!C138</f>
        <v>632705179.90999997</v>
      </c>
      <c r="D17" s="11">
        <f>+'[1]sch p &amp; L (2)'!D138</f>
        <v>295647613.89999992</v>
      </c>
    </row>
    <row r="18" spans="1:4" ht="15.75" x14ac:dyDescent="0.3">
      <c r="A18" s="1"/>
      <c r="B18" s="14" t="s">
        <v>17</v>
      </c>
      <c r="C18" s="13">
        <f>SUM(C11:C17)</f>
        <v>1614242206.1799998</v>
      </c>
      <c r="D18" s="13">
        <f>SUM(D11:D17)</f>
        <v>685840250.66999984</v>
      </c>
    </row>
    <row r="19" spans="1:4" ht="27.75" x14ac:dyDescent="0.3">
      <c r="A19" s="1"/>
      <c r="B19" s="15" t="s">
        <v>18</v>
      </c>
      <c r="C19" s="16">
        <f>+C10-C18</f>
        <v>101206708.62000012</v>
      </c>
      <c r="D19" s="16">
        <f>+D10-D18</f>
        <v>49013691.660000205</v>
      </c>
    </row>
    <row r="20" spans="1:4" x14ac:dyDescent="0.25">
      <c r="A20" s="1"/>
      <c r="B20" s="17" t="s">
        <v>19</v>
      </c>
      <c r="C20" s="18">
        <f>+[1]CSR!G7</f>
        <v>1285526.1350000002</v>
      </c>
      <c r="D20" s="18">
        <v>0</v>
      </c>
    </row>
    <row r="21" spans="1:4" ht="15.75" x14ac:dyDescent="0.3">
      <c r="A21" s="1"/>
      <c r="B21" s="15" t="s">
        <v>20</v>
      </c>
      <c r="C21" s="13">
        <f>+C19-C20</f>
        <v>99921182.485000119</v>
      </c>
      <c r="D21" s="13">
        <f>+D19-D20</f>
        <v>49013691.660000205</v>
      </c>
    </row>
    <row r="22" spans="1:4" x14ac:dyDescent="0.25">
      <c r="A22" s="1"/>
      <c r="B22" s="17" t="s">
        <v>21</v>
      </c>
      <c r="C22" s="18">
        <v>0</v>
      </c>
      <c r="D22" s="18">
        <v>0</v>
      </c>
    </row>
    <row r="23" spans="1:4" ht="15.75" x14ac:dyDescent="0.3">
      <c r="A23" s="1"/>
      <c r="B23" s="17" t="s">
        <v>22</v>
      </c>
      <c r="C23" s="13">
        <f>+C21-C22</f>
        <v>99921182.485000119</v>
      </c>
      <c r="D23" s="13">
        <f>+D21-D22</f>
        <v>49013691.660000205</v>
      </c>
    </row>
    <row r="24" spans="1:4" x14ac:dyDescent="0.25">
      <c r="A24" s="1"/>
      <c r="B24" s="19" t="s">
        <v>23</v>
      </c>
      <c r="C24" s="20"/>
      <c r="D24" s="21"/>
    </row>
    <row r="25" spans="1:4" x14ac:dyDescent="0.25">
      <c r="A25" s="1"/>
      <c r="B25" s="9" t="s">
        <v>24</v>
      </c>
      <c r="C25" s="10"/>
      <c r="D25" s="11">
        <v>0</v>
      </c>
    </row>
    <row r="26" spans="1:4" x14ac:dyDescent="0.25">
      <c r="A26" s="1"/>
      <c r="B26" s="9" t="s">
        <v>25</v>
      </c>
      <c r="C26" s="22">
        <f>+'[1]Comp19-20 Revised'!B24</f>
        <v>34015470</v>
      </c>
      <c r="D26" s="23">
        <v>13990321</v>
      </c>
    </row>
    <row r="27" spans="1:4" x14ac:dyDescent="0.25">
      <c r="A27" s="1"/>
      <c r="B27" s="9" t="s">
        <v>26</v>
      </c>
      <c r="C27" s="24"/>
      <c r="D27" s="11"/>
    </row>
    <row r="28" spans="1:4" x14ac:dyDescent="0.25">
      <c r="A28" s="1"/>
      <c r="B28" s="25" t="s">
        <v>27</v>
      </c>
      <c r="C28" s="27">
        <f>+'[1]Def Tax.19-20'!C15</f>
        <v>-4018324</v>
      </c>
      <c r="D28" s="28">
        <v>650020</v>
      </c>
    </row>
    <row r="29" spans="1:4" ht="27.75" x14ac:dyDescent="0.3">
      <c r="A29" s="1"/>
      <c r="B29" s="15" t="s">
        <v>28</v>
      </c>
      <c r="C29" s="13">
        <f>+C23-SUM(C24:C28)</f>
        <v>69924036.485000119</v>
      </c>
      <c r="D29" s="13">
        <f>+D23-SUM(D24:D28)</f>
        <v>34373350.660000205</v>
      </c>
    </row>
    <row r="30" spans="1:4" x14ac:dyDescent="0.25">
      <c r="A30" s="1"/>
      <c r="B30" s="17" t="s">
        <v>29</v>
      </c>
      <c r="C30" s="18">
        <v>0</v>
      </c>
      <c r="D30" s="18">
        <v>0</v>
      </c>
    </row>
    <row r="31" spans="1:4" x14ac:dyDescent="0.25">
      <c r="A31" s="1"/>
      <c r="B31" s="17" t="s">
        <v>30</v>
      </c>
      <c r="C31" s="18">
        <v>0</v>
      </c>
      <c r="D31" s="18">
        <v>0</v>
      </c>
    </row>
    <row r="32" spans="1:4" ht="27" x14ac:dyDescent="0.25">
      <c r="A32" s="1"/>
      <c r="B32" s="15" t="s">
        <v>31</v>
      </c>
      <c r="C32" s="18">
        <f>C30-C31</f>
        <v>0</v>
      </c>
      <c r="D32" s="18">
        <f>D30-D31</f>
        <v>0</v>
      </c>
    </row>
    <row r="33" spans="1:4" ht="15.75" x14ac:dyDescent="0.3">
      <c r="A33" s="1"/>
      <c r="B33" s="17" t="s">
        <v>32</v>
      </c>
      <c r="C33" s="13">
        <f>C29+C32</f>
        <v>69924036.485000119</v>
      </c>
      <c r="D33" s="13">
        <f>D29+D32</f>
        <v>34373350.660000205</v>
      </c>
    </row>
    <row r="34" spans="1:4" x14ac:dyDescent="0.25">
      <c r="A34" s="1"/>
      <c r="B34" s="19" t="s">
        <v>33</v>
      </c>
      <c r="C34" s="29"/>
      <c r="D34" s="29"/>
    </row>
    <row r="35" spans="1:4" ht="15.75" x14ac:dyDescent="0.3">
      <c r="A35" s="1"/>
      <c r="B35" s="9" t="s">
        <v>34</v>
      </c>
      <c r="C35" s="30">
        <f>+'[1]sch p &amp; L (2)'!C151</f>
        <v>800.30257387950508</v>
      </c>
      <c r="D35" s="30">
        <f>+'[1]sch p &amp; L (2)'!D151</f>
        <v>393.41380144669006</v>
      </c>
    </row>
    <row r="36" spans="1:4" x14ac:dyDescent="0.25">
      <c r="A36" s="1"/>
      <c r="B36" s="25"/>
      <c r="C36" s="26"/>
      <c r="D36" s="28"/>
    </row>
  </sheetData>
  <mergeCells count="4">
    <mergeCell ref="A1:D1"/>
    <mergeCell ref="A2:D2"/>
    <mergeCell ref="A3:D3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Balancesheet</vt:lpstr>
      <vt:lpstr>P &amp; 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 Jagdale</dc:creator>
  <cp:lastModifiedBy>Parag Jagdale</cp:lastModifiedBy>
  <dcterms:created xsi:type="dcterms:W3CDTF">2021-08-28T09:15:58Z</dcterms:created>
  <dcterms:modified xsi:type="dcterms:W3CDTF">2021-08-28T09:22:39Z</dcterms:modified>
</cp:coreProperties>
</file>